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kqack/Desktop/"/>
    </mc:Choice>
  </mc:AlternateContent>
  <xr:revisionPtr revIDLastSave="0" documentId="13_ncr:1_{821A1978-88D1-8544-9250-2F28ACDC0CC8}" xr6:coauthVersionLast="47" xr6:coauthVersionMax="47" xr10:uidLastSave="{00000000-0000-0000-0000-000000000000}"/>
  <bookViews>
    <workbookView xWindow="10020" yWindow="3140" windowWidth="18340" windowHeight="14740" xr2:uid="{67CFF601-8699-754A-9121-F09CE2E2EA64}"/>
  </bookViews>
  <sheets>
    <sheet name="Sheet2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7" i="2" l="1"/>
  <c r="B36" i="2"/>
  <c r="C33" i="2"/>
  <c r="D32" i="2"/>
  <c r="D31" i="2"/>
  <c r="D29" i="2"/>
  <c r="D30" i="2" s="1"/>
  <c r="C29" i="2"/>
  <c r="C30" i="2" s="1"/>
  <c r="B29" i="2"/>
  <c r="B30" i="2" s="1"/>
  <c r="D26" i="2"/>
  <c r="D23" i="2"/>
  <c r="B23" i="2"/>
  <c r="D22" i="2"/>
  <c r="D24" i="2" s="1"/>
  <c r="C22" i="2"/>
  <c r="C26" i="2" s="1"/>
  <c r="B22" i="2"/>
  <c r="B24" i="2" s="1"/>
  <c r="B25" i="2" s="1"/>
  <c r="D21" i="2"/>
  <c r="B21" i="2"/>
  <c r="D20" i="2"/>
  <c r="C20" i="2"/>
  <c r="B20" i="2"/>
  <c r="D19" i="2"/>
  <c r="C19" i="2"/>
  <c r="B19" i="2"/>
  <c r="C15" i="2"/>
  <c r="C16" i="2" s="1"/>
  <c r="B15" i="2"/>
  <c r="B16" i="2" s="1"/>
  <c r="D13" i="2"/>
  <c r="D14" i="2" s="1"/>
  <c r="C13" i="2"/>
  <c r="C14" i="2" s="1"/>
  <c r="B13" i="2"/>
  <c r="D11" i="2"/>
  <c r="D12" i="2" s="1"/>
  <c r="C11" i="2"/>
  <c r="C12" i="2" s="1"/>
  <c r="B11" i="2"/>
  <c r="B12" i="2" s="1"/>
  <c r="D10" i="2"/>
  <c r="B10" i="2"/>
  <c r="B38" i="2" s="1"/>
  <c r="D9" i="2"/>
  <c r="B9" i="2"/>
  <c r="D8" i="2"/>
  <c r="C8" i="2"/>
  <c r="B8" i="2"/>
  <c r="B14" i="2" s="1"/>
  <c r="C24" i="2" l="1"/>
  <c r="C25" i="2" s="1"/>
  <c r="B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Tkachenko</author>
  </authors>
  <commentList>
    <comment ref="C15" authorId="0" shapeId="0" xr:uid="{61C3F973-AF4F-1048-A098-1D087AAD353A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Digital Realty reports FFO (REIT metric). $2,399,032 thousand = $2,399M.</t>
        </r>
      </text>
    </comment>
    <comment ref="D15" authorId="0" shapeId="0" xr:uid="{D0F4188F-C161-B24C-8514-415DF9FD31AF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CoreWeave does not disclose Adjusted EBITDA in 10-K.</t>
        </r>
      </text>
    </comment>
    <comment ref="C21" authorId="0" shapeId="0" xr:uid="{50664F59-6BA4-2F4A-8350-BB3AB3F7C64F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DLR reports Net Investments in Properties. Detail not pulled.</t>
        </r>
      </text>
    </comment>
    <comment ref="B22" authorId="0" shapeId="0" xr:uid="{14F629FA-1289-A944-A6B4-4DF67B054871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Sum of senior notes, finance leases, mortgages (LT + current). 10-K narrative cites $21.4B total indebtedness.</t>
        </r>
      </text>
    </comment>
    <comment ref="D22" authorId="0" shapeId="0" xr:uid="{BCFD18D0-461D-1748-8E12-7F2AEF3A26F4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10-K narrative cites $21.6B total indebtedness.</t>
        </r>
      </text>
    </comment>
    <comment ref="D25" authorId="0" shapeId="0" xr:uid="{1B7DA529-9C73-A440-A8C6-2146C58D6D1B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CoreWeave operating loss; Net debt/EBITDA not meaningful.</t>
        </r>
      </text>
    </comment>
    <comment ref="D29" authorId="0" shapeId="0" xr:uid="{D2B51B81-D3DA-B043-941B-436346CD0638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CoreWeave: cash used in investing activities (proxy for capex).</t>
        </r>
      </text>
    </comment>
    <comment ref="D32" authorId="0" shapeId="0" xr:uid="{A0A2F8DD-23A2-694C-A8B2-9DB5F950FA02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$60.7B contracted backlog — a key CoreWeave-specific metric.</t>
        </r>
      </text>
    </comment>
    <comment ref="D33" authorId="0" shapeId="0" xr:uid="{972BB17F-4164-FE47-8AA5-7CD4B8E3EF03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CoreWeave does not pay a dividend.</t>
        </r>
      </text>
    </comment>
    <comment ref="D38" authorId="0" shapeId="0" xr:uid="{630D4F15-9D58-AD42-A665-0B1AAE9C2B92}">
      <text>
        <r>
          <rPr>
            <b/>
            <sz val="10"/>
            <color rgb="FF000000"/>
            <rFont val="Tahoma"/>
            <family val="2"/>
          </rPr>
          <t>Alex Tkachenko:</t>
        </r>
        <r>
          <rPr>
            <sz val="10"/>
            <color rgb="FF000000"/>
            <rFont val="Tahoma"/>
            <family val="2"/>
          </rPr>
          <t xml:space="preserve">
CoreWeave: 88% of long-lived assets in US; only US disclosed as material geography.</t>
        </r>
      </text>
    </comment>
  </commentList>
</comments>
</file>

<file path=xl/sharedStrings.xml><?xml version="1.0" encoding="utf-8"?>
<sst xmlns="http://schemas.openxmlformats.org/spreadsheetml/2006/main" count="67" uniqueCount="53">
  <si>
    <t>Peer Comparison: UK AI Data Centre Beneficiaries — FY2025 10-K</t>
  </si>
  <si>
    <t>All figures normalized to USD millions. Sources: SEC filings via Fira. Click any number to verify.</t>
  </si>
  <si>
    <t>Company</t>
  </si>
  <si>
    <t>Equinix (EQIX)</t>
  </si>
  <si>
    <t>Digital Realty (DLR)</t>
  </si>
  <si>
    <t>CoreWeave (CRWV)</t>
  </si>
  <si>
    <t>Fiscal year end</t>
  </si>
  <si>
    <t>INCOME STATEMENT ($M)</t>
  </si>
  <si>
    <t>Total revenue</t>
  </si>
  <si>
    <t xml:space="preserve">  US revenue</t>
  </si>
  <si>
    <t>n/d</t>
  </si>
  <si>
    <t xml:space="preserve">  EMEA revenue</t>
  </si>
  <si>
    <t>Operating income</t>
  </si>
  <si>
    <t>Operating margin</t>
  </si>
  <si>
    <t>Net income</t>
  </si>
  <si>
    <t>Net margin</t>
  </si>
  <si>
    <t>Adjusted EBITDA</t>
  </si>
  <si>
    <t>Adj EBITDA / FFO margin</t>
  </si>
  <si>
    <t>n/a</t>
  </si>
  <si>
    <t>BALANCE SHEET ($M)</t>
  </si>
  <si>
    <t>Total assets</t>
  </si>
  <si>
    <t>Cash &amp; equivalents</t>
  </si>
  <si>
    <t>Net PP&amp;E</t>
  </si>
  <si>
    <t>Total debt</t>
  </si>
  <si>
    <t>Total equity</t>
  </si>
  <si>
    <t>Net debt</t>
  </si>
  <si>
    <t>Net debt / EBITDA (FFO for DLR)</t>
  </si>
  <si>
    <t>n/m</t>
  </si>
  <si>
    <t>Debt / Total assets</t>
  </si>
  <si>
    <t>CAPEX &amp; GROWTH ($M)</t>
  </si>
  <si>
    <t>Capital expenditures</t>
  </si>
  <si>
    <t>Capex / Revenue</t>
  </si>
  <si>
    <t>Operating cash flow</t>
  </si>
  <si>
    <t>Remaining performance obligations (RPO)</t>
  </si>
  <si>
    <t>Dividends paid</t>
  </si>
  <si>
    <t>UK / EUROPE FOOTPRINT</t>
  </si>
  <si>
    <t>EMEA Adj EBITDA ($M)</t>
  </si>
  <si>
    <t>EMEA capex ($M)</t>
  </si>
  <si>
    <t>EMEA % of revenue</t>
  </si>
  <si>
    <t>&lt;10%</t>
  </si>
  <si>
    <t>POSITIONING FOR THE UK AI DATA CENTRE BOOM</t>
  </si>
  <si>
    <t>Profile</t>
  </si>
  <si>
    <t>Profitable, dividend-paying REIT. Largest EMEA franchise of the three. London/Slough one of largest EU markets.</t>
  </si>
  <si>
    <t>Profitable REIT. Strong EMEA presence; UK hyperscale campuses. Lower margin than EQIX, more wholesale-oriented.</t>
  </si>
  <si>
    <t>AI-native, GPU-focused. Loss-making but huge $60.7B contracted backlog. Currently US-centric (88% LL assets); UK exposure mostly aspirational.</t>
  </si>
  <si>
    <t>Strengths</t>
  </si>
  <si>
    <t>Highest profitability, network density, interconnection moat. Direct UK beneficiary.</t>
  </si>
  <si>
    <t>Largest balance sheet, lowest leverage of the REITs. Hyperscale-ready capacity.</t>
  </si>
  <si>
    <t>Pure-play AI infra, contracted backlog &gt;12x revenue, fastest growing.</t>
  </si>
  <si>
    <t>Risks</t>
  </si>
  <si>
    <t>High leverage (4.3x). Slowest growth of the three.</t>
  </si>
  <si>
    <t>Highest leverage (6.2x net debt/FFO). Lower op margin.</t>
  </si>
  <si>
    <t>Heavy losses, 21B debt, high customer concentration, US-only today.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</si>
</sst>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6" formatCode="0.0%"/>
    <numFmt numFmtId="167" formatCode="0.0%;\(0.0%\);\-"/>
    <numFmt numFmtId="168" formatCode="0.0&quot;x&quot;"/>
  </numFmts>
  <fonts count="7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4" fontId="2" fillId="0" borderId="0" xfId="1" applyNumberForma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15" fontId="0" fillId="0" borderId="0" xfId="0" applyNumberFormat="1"/>
    <xf numFmtId="0" fontId="1" fillId="3" borderId="0" xfId="0" applyFont="1" applyFill="1"/>
    <xf numFmtId="0" fontId="0" fillId="3" borderId="0" xfId="0" applyFill="1"/>
    <xf numFmtId="3" fontId="2" fillId="0" borderId="0" xfId="1" applyNumberFormat="1"/>
    <xf numFmtId="166" fontId="0" fillId="0" borderId="0" xfId="0" applyNumberFormat="1"/>
    <xf numFmtId="167" fontId="0" fillId="0" borderId="0" xfId="0" applyNumberFormat="1"/>
    <xf numFmtId="3" fontId="0" fillId="0" borderId="0" xfId="0" applyNumberFormat="1"/>
    <xf numFmtId="168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7398F51-09AE-A447-BB68-F93FB3BBC3E8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fda12f2a-b090-4ba7-ad32-64205305cc0a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BE61-51CC-0343-B5C3-D6103F1A524E}">
  <dimension ref="A1:D43"/>
  <sheetViews>
    <sheetView tabSelected="1" zoomScale="114" workbookViewId="0">
      <selection activeCell="B12" sqref="B12"/>
    </sheetView>
  </sheetViews>
  <sheetFormatPr baseColWidth="10" defaultRowHeight="16" x14ac:dyDescent="0.2"/>
  <cols>
    <col min="1" max="1" width="23.6640625" customWidth="1"/>
    <col min="2" max="2" width="15.83203125" customWidth="1"/>
    <col min="3" max="3" width="19" customWidth="1"/>
    <col min="4" max="4" width="19.83203125" customWidth="1"/>
  </cols>
  <sheetData>
    <row r="1" spans="1:4" ht="19" x14ac:dyDescent="0.25">
      <c r="A1" s="13" t="s">
        <v>0</v>
      </c>
      <c r="B1" s="13"/>
      <c r="C1" s="13"/>
      <c r="D1" s="13"/>
    </row>
    <row r="2" spans="1:4" x14ac:dyDescent="0.2">
      <c r="A2" s="14" t="s">
        <v>1</v>
      </c>
      <c r="B2" s="14"/>
      <c r="C2" s="14"/>
      <c r="D2" s="14"/>
    </row>
    <row r="4" spans="1:4" x14ac:dyDescent="0.2">
      <c r="A4" s="3" t="s">
        <v>2</v>
      </c>
      <c r="B4" s="4" t="s">
        <v>3</v>
      </c>
      <c r="C4" s="4" t="s">
        <v>4</v>
      </c>
      <c r="D4" s="4" t="s">
        <v>5</v>
      </c>
    </row>
    <row r="5" spans="1:4" x14ac:dyDescent="0.2">
      <c r="A5" s="1" t="s">
        <v>6</v>
      </c>
      <c r="B5" s="5">
        <v>46022</v>
      </c>
      <c r="C5" s="5">
        <v>46022</v>
      </c>
      <c r="D5" s="5">
        <v>46022</v>
      </c>
    </row>
    <row r="7" spans="1:4" x14ac:dyDescent="0.2">
      <c r="A7" s="6" t="s">
        <v>7</v>
      </c>
      <c r="B7" s="7"/>
      <c r="C7" s="7"/>
      <c r="D7" s="7"/>
    </row>
    <row r="8" spans="1:4" x14ac:dyDescent="0.2">
      <c r="A8" t="s">
        <v>8</v>
      </c>
      <c r="B8" s="8">
        <f>HYPERLINK("https://firaresearch.com/share/document/f8dc6c7?chunkId=eqix-20251231-a42a95fc9095%3Aae17a280-e88d-415b-b752-d16a3de6f4aa&amp;cite=Revenue 9217", 9217)</f>
        <v>9217</v>
      </c>
      <c r="C8" s="8">
        <f>HYPERLINK("https://firaresearch.com/share/calc?formula=DLR%20revenue%206%2C112%2C692%20thousands%20%2F%201%2C000", 6113)</f>
        <v>6113</v>
      </c>
      <c r="D8" s="8">
        <f>HYPERLINK("https://firaresearch.com/share/document/c2a81c9?chunkId=crwv-20251231-c796cf3da3de%3A8241b944-0014-47cf-9481-6ef0535a3429&amp;cite=Revenue 5131", 5131)</f>
        <v>5131</v>
      </c>
    </row>
    <row r="9" spans="1:4" x14ac:dyDescent="0.2">
      <c r="A9" t="s">
        <v>9</v>
      </c>
      <c r="B9" s="8">
        <f>HYPERLINK("https://firaresearch.com/share/document/f8dc6c7?chunkId=eqix-20251231-a42a95fc9095%3A250454bf-9cc7-4f1c-a07c-4a8f7b095ddd&amp;cite=US revenue 3600", 3600)</f>
        <v>3600</v>
      </c>
      <c r="C9" t="s">
        <v>10</v>
      </c>
      <c r="D9" s="8">
        <f>HYPERLINK("https://firaresearch.com/share/document/c2a81c9?chunkId=crwv-20251231-c796cf3da3de%3A3e14a617-6ace-45bd-b917-be3ee8eada4b&amp;cite=US revenue 4801", 4801)</f>
        <v>4801</v>
      </c>
    </row>
    <row r="10" spans="1:4" x14ac:dyDescent="0.2">
      <c r="A10" t="s">
        <v>11</v>
      </c>
      <c r="B10" s="8">
        <f>HYPERLINK("https://firaresearch.com/share/document/f8dc6c7?chunkId=eqix-20251231-a42a95fc9095%3A393fcd56-f68d-498d-865e-96fd6dd3354f&amp;cite=EMEA revenue 3130", 3130)</f>
        <v>3130</v>
      </c>
      <c r="C10" t="s">
        <v>10</v>
      </c>
      <c r="D10" s="8">
        <f>HYPERLINK("https://firaresearch.com/share/document/c2a81c9?chunkId=crwv-20251231-c796cf3da3de%3A3e14a617-6ace-45bd-b917-be3ee8eada4b&amp;cite=Other revenue 330", 330)</f>
        <v>330</v>
      </c>
    </row>
    <row r="11" spans="1:4" x14ac:dyDescent="0.2">
      <c r="A11" t="s">
        <v>12</v>
      </c>
      <c r="B11" s="2">
        <f>HYPERLINK("https://firaresearch.com/share/document/f8dc6c7?chunkId=eqix-20251231-a42a95fc9095%3Aae17a280-e88d-415b-b752-d16a3de6f4aa&amp;cite=Operating income 1848", 1848)</f>
        <v>1848</v>
      </c>
      <c r="C11" s="2">
        <f>HYPERLINK("https://firaresearch.com/share/calc?formula=DLR%20operating%20income%20658%2C492%20thousands%20%2F%201%2C000", 658)</f>
        <v>658</v>
      </c>
      <c r="D11" s="2">
        <f>HYPERLINK("https://firaresearch.com/share/document/c2a81c9?chunkId=crwv-20251231-c796cf3da3de%3Ae5e2a0cb-3113-4c10-97fc-510d27768ffe&amp;cite=Operating loss -46", -46)</f>
        <v>-46</v>
      </c>
    </row>
    <row r="12" spans="1:4" x14ac:dyDescent="0.2">
      <c r="A12" t="s">
        <v>13</v>
      </c>
      <c r="B12" s="9">
        <f>B11/B8</f>
        <v>0.20049907779103829</v>
      </c>
      <c r="C12" s="9">
        <f>C11/C8</f>
        <v>0.1076394568951415</v>
      </c>
      <c r="D12" s="10">
        <f>D11/D8</f>
        <v>-8.9651140128629899E-3</v>
      </c>
    </row>
    <row r="13" spans="1:4" x14ac:dyDescent="0.2">
      <c r="A13" t="s">
        <v>14</v>
      </c>
      <c r="B13" s="2">
        <f>HYPERLINK("https://firaresearch.com/share/document/f8dc6c7?chunkId=eqix-20251231-a42a95fc9095%3Aae17a280-e88d-415b-b752-d16a3de6f4aa&amp;cite=Net income 1348", 1348)</f>
        <v>1348</v>
      </c>
      <c r="C13" s="2">
        <f>HYPERLINK("https://firaresearch.com/share/calc?formula=DLR%20net%20income%201%2C313%2C165%20thousands%20%2F%201%2C000", 1313)</f>
        <v>1313</v>
      </c>
      <c r="D13" s="2">
        <f>HYPERLINK("https://firaresearch.com/share/document/c2a81c9?chunkId=crwv-20251231-c796cf3da3de%3Ae5e2a0cb-3113-4c10-97fc-510d27768ffe&amp;cite=Net loss -1167", -1167)</f>
        <v>-1167</v>
      </c>
    </row>
    <row r="14" spans="1:4" x14ac:dyDescent="0.2">
      <c r="A14" t="s">
        <v>15</v>
      </c>
      <c r="B14" s="9">
        <f>B13/B8</f>
        <v>0.14625149180861452</v>
      </c>
      <c r="C14" s="9">
        <f>C13/C8</f>
        <v>0.21478815638802551</v>
      </c>
      <c r="D14" s="10">
        <f>D13/D8</f>
        <v>-0.22744104463067627</v>
      </c>
    </row>
    <row r="15" spans="1:4" x14ac:dyDescent="0.2">
      <c r="A15" t="s">
        <v>16</v>
      </c>
      <c r="B15" s="8">
        <f>HYPERLINK("https://firaresearch.com/share/document/f8dc6c7?chunkId=eqix-20251231-a42a95fc9095%3A65256e15-de7a-48df-bc94-aa00c2442910&amp;cite=Adjusted EBITDA 4530", 4530)</f>
        <v>4530</v>
      </c>
      <c r="C15" s="8">
        <f>HYPERLINK("https://firaresearch.com/share/document/0531ea0?chunkId=dlr-20251231x10k-ef7e792602c7%3A370ad975-2a92-45bb-b889-5f86f1d14329&amp;cite=FFO 2399032", 2399)</f>
        <v>2399</v>
      </c>
      <c r="D15" t="s">
        <v>10</v>
      </c>
    </row>
    <row r="16" spans="1:4" x14ac:dyDescent="0.2">
      <c r="A16" t="s">
        <v>17</v>
      </c>
      <c r="B16" s="9">
        <f>B15/B8</f>
        <v>0.49148312900075947</v>
      </c>
      <c r="C16" s="9">
        <f>C15/C8</f>
        <v>0.39244233600523476</v>
      </c>
      <c r="D16" t="s">
        <v>18</v>
      </c>
    </row>
    <row r="18" spans="1:4" x14ac:dyDescent="0.2">
      <c r="A18" s="6" t="s">
        <v>19</v>
      </c>
      <c r="B18" s="7"/>
      <c r="C18" s="7"/>
      <c r="D18" s="7"/>
    </row>
    <row r="19" spans="1:4" x14ac:dyDescent="0.2">
      <c r="A19" t="s">
        <v>20</v>
      </c>
      <c r="B19" s="8">
        <f>HYPERLINK("https://firaresearch.com/share/document/f8dc6c7?chunkId=eqix-20251231-a42a95fc9095%3A395e9d38-041e-4f43-8366-371f01849512&amp;cite=Total assets 40141", 40141)</f>
        <v>40141</v>
      </c>
      <c r="C19" s="8">
        <f>HYPERLINK("https://firaresearch.com/share/calc?formula=DLR%20total%20assets%2049%2C410%2C468%20thousands%20%2F%201%2C000", 49410)</f>
        <v>49410</v>
      </c>
      <c r="D19" s="8">
        <f>HYPERLINK("https://firaresearch.com/share/document/c2a81c9?chunkId=crwv-20251231-c796cf3da3de%3A1ebc6d65-36d7-4697-bed0-2431fbc1e308&amp;cite=Total assets 49302", 49302)</f>
        <v>49302</v>
      </c>
    </row>
    <row r="20" spans="1:4" x14ac:dyDescent="0.2">
      <c r="A20" t="s">
        <v>21</v>
      </c>
      <c r="B20" s="8">
        <f>HYPERLINK("https://firaresearch.com/share/document/f8dc6c7?chunkId=eqix-20251231-a42a95fc9095%3A395e9d38-041e-4f43-8366-371f01849512&amp;cite=Cash 1727", 1727)</f>
        <v>1727</v>
      </c>
      <c r="C20" s="8">
        <f>HYPERLINK("https://firaresearch.com/share/calc?formula=DLR%20cash%203%2C451%2C647%20thousands%20%2F%201%2C000", 3452)</f>
        <v>3452</v>
      </c>
      <c r="D20" s="8">
        <f>HYPERLINK("https://firaresearch.com/share/document/c2a81c9?chunkId=crwv-20251231-c796cf3da3de%3A1ebc6d65-36d7-4697-bed0-2431fbc1e308&amp;cite=Cash 3127", 3127)</f>
        <v>3127</v>
      </c>
    </row>
    <row r="21" spans="1:4" x14ac:dyDescent="0.2">
      <c r="A21" t="s">
        <v>22</v>
      </c>
      <c r="B21" s="8">
        <f>HYPERLINK("https://firaresearch.com/share/document/f8dc6c7?chunkId=eqix-20251231-a42a95fc9095%3A395e9d38-041e-4f43-8366-371f01849512&amp;cite=Net PPE 23584", 23584)</f>
        <v>23584</v>
      </c>
      <c r="C21" t="s">
        <v>10</v>
      </c>
      <c r="D21" s="8">
        <f>HYPERLINK("https://firaresearch.com/share/document/c2a81c9?chunkId=crwv-20251231-c796cf3da3de%3A1ebc6d65-36d7-4697-bed0-2431fbc1e308&amp;cite=Net PPE 30557", 30557)</f>
        <v>30557</v>
      </c>
    </row>
    <row r="22" spans="1:4" x14ac:dyDescent="0.2">
      <c r="A22" t="s">
        <v>23</v>
      </c>
      <c r="B22" s="8">
        <f>HYPERLINK("https://firaresearch.com/share/calc?formula=Senior%20notes%20LT%2016%2C910%20%2B%20current%201%2C299%20%2B%20Finance%20lease%20LT%202%2C187%20%2B%20current%20168%20%2B%20Mortgage%20LT%20686%20%2B%20current%2017", 21267)</f>
        <v>21267</v>
      </c>
      <c r="C22" s="8">
        <f>HYPERLINK("https://firaresearch.com/share/calc?formula=DLR%20Sr%20notes%2016%2C194%2C441%20%2B%20Term%20loans%20439%2C536%20%2B%20Revolver%20899%2C090%20%2B%20Secured%20869%2C068%20thousands%20%2F%201%2C000", 18402)</f>
        <v>18402</v>
      </c>
      <c r="D22" s="8">
        <f>HYPERLINK("https://firaresearch.com/share/calc?formula=Debt%20current%206%2C708%20%2B%20non-current%2014%2C665", 21373)</f>
        <v>21373</v>
      </c>
    </row>
    <row r="23" spans="1:4" x14ac:dyDescent="0.2">
      <c r="A23" t="s">
        <v>24</v>
      </c>
      <c r="B23" s="8">
        <f>HYPERLINK("https://firaresearch.com/share/document/f8dc6c7?chunkId=eqix-20251231-a42a95fc9095%3A395e9d38-041e-4f43-8366-371f01849512&amp;cite=Total equity 14153", 14153)</f>
        <v>14153</v>
      </c>
      <c r="C23" t="s">
        <v>10</v>
      </c>
      <c r="D23" s="8">
        <f>HYPERLINK("https://firaresearch.com/share/document/c2a81c9?chunkId=crwv-20251231-c796cf3da3de%3A1ebc6d65-36d7-4697-bed0-2431fbc1e308&amp;cite=Total equity 3335", 3335)</f>
        <v>3335</v>
      </c>
    </row>
    <row r="24" spans="1:4" x14ac:dyDescent="0.2">
      <c r="A24" t="s">
        <v>25</v>
      </c>
      <c r="B24" s="11">
        <f>B22-B20</f>
        <v>19540</v>
      </c>
      <c r="C24" s="11">
        <f>C22-C20</f>
        <v>14950</v>
      </c>
      <c r="D24" s="11">
        <f>D22-D20</f>
        <v>18246</v>
      </c>
    </row>
    <row r="25" spans="1:4" x14ac:dyDescent="0.2">
      <c r="A25" t="s">
        <v>26</v>
      </c>
      <c r="B25" s="12">
        <f>B24/B15</f>
        <v>4.3134657836644594</v>
      </c>
      <c r="C25" s="12">
        <f>C24/C15</f>
        <v>6.2317632346811171</v>
      </c>
      <c r="D25" t="s">
        <v>27</v>
      </c>
    </row>
    <row r="26" spans="1:4" x14ac:dyDescent="0.2">
      <c r="A26" t="s">
        <v>28</v>
      </c>
      <c r="B26" s="9">
        <f>B22/B19</f>
        <v>0.52980742881343268</v>
      </c>
      <c r="C26" s="9">
        <f>C22/C19</f>
        <v>0.372434729811779</v>
      </c>
      <c r="D26" s="9">
        <f>D22/D19</f>
        <v>0.43351182507809016</v>
      </c>
    </row>
    <row r="28" spans="1:4" x14ac:dyDescent="0.2">
      <c r="A28" s="6" t="s">
        <v>29</v>
      </c>
      <c r="B28" s="7"/>
      <c r="C28" s="7"/>
      <c r="D28" s="7"/>
    </row>
    <row r="29" spans="1:4" x14ac:dyDescent="0.2">
      <c r="A29" t="s">
        <v>30</v>
      </c>
      <c r="B29" s="8">
        <f>HYPERLINK("https://firaresearch.com/share/document/f8dc6c7?chunkId=eqix-20251231-a42a95fc9095%3A393fcd56-f68d-498d-865e-96fd6dd3354f&amp;cite=Capex 4311", 4311)</f>
        <v>4311</v>
      </c>
      <c r="C29" s="8">
        <f>HYPERLINK("https://firaresearch.com/share/calc?formula=DLR%20capex%202%2C913%2C384%20thousands%20%2F%201%2C000", 2913)</f>
        <v>2913</v>
      </c>
      <c r="D29" s="8">
        <f>HYPERLINK("https://firaresearch.com/share/document/c2a81c9?chunkId=crwv-20251231-c796cf3da3de%3A6c3d68a8-a034-438a-8482-8f31a5c4cea0&amp;cite=Investing CF -10271", 10271)</f>
        <v>10271</v>
      </c>
    </row>
    <row r="30" spans="1:4" x14ac:dyDescent="0.2">
      <c r="A30" t="s">
        <v>31</v>
      </c>
      <c r="B30" s="9">
        <f>B29/B8</f>
        <v>0.46772268634045783</v>
      </c>
      <c r="C30" s="9">
        <f>C29/C8</f>
        <v>0.47652543759201699</v>
      </c>
      <c r="D30" s="9">
        <f>D29/D8</f>
        <v>2.0017540440459949</v>
      </c>
    </row>
    <row r="31" spans="1:4" x14ac:dyDescent="0.2">
      <c r="A31" t="s">
        <v>32</v>
      </c>
      <c r="B31" t="s">
        <v>10</v>
      </c>
      <c r="C31" t="s">
        <v>10</v>
      </c>
      <c r="D31" s="8">
        <f>HYPERLINK("https://firaresearch.com/share/document/c2a81c9?chunkId=crwv-20251231-c796cf3da3de%3A6c3d68a8-a034-438a-8482-8f31a5c4cea0&amp;cite=Operating CF 3058", 3058)</f>
        <v>3058</v>
      </c>
    </row>
    <row r="32" spans="1:4" x14ac:dyDescent="0.2">
      <c r="A32" t="s">
        <v>33</v>
      </c>
      <c r="B32" t="s">
        <v>10</v>
      </c>
      <c r="C32" t="s">
        <v>10</v>
      </c>
      <c r="D32" s="8">
        <f>HYPERLINK("https://firaresearch.com/share/document/c2a81c9?chunkId=crwv-20251231-c796cf3da3de%3A0b4f2a03-4387-4647-94a5-09e72bc09740&amp;cite=RPO 60700", 60700)</f>
        <v>60700</v>
      </c>
    </row>
    <row r="33" spans="1:4" x14ac:dyDescent="0.2">
      <c r="A33" t="s">
        <v>34</v>
      </c>
      <c r="B33" t="s">
        <v>10</v>
      </c>
      <c r="C33" s="8">
        <f>HYPERLINK("https://firaresearch.com/share/calc?formula=DLR%20dividends%201%2C728%2C466%20thousands%20%2F%201%2C000", 1728)</f>
        <v>1728</v>
      </c>
      <c r="D33" s="11">
        <v>0</v>
      </c>
    </row>
    <row r="35" spans="1:4" x14ac:dyDescent="0.2">
      <c r="A35" s="6" t="s">
        <v>35</v>
      </c>
      <c r="B35" s="7"/>
      <c r="C35" s="7"/>
      <c r="D35" s="7"/>
    </row>
    <row r="36" spans="1:4" x14ac:dyDescent="0.2">
      <c r="A36" t="s">
        <v>36</v>
      </c>
      <c r="B36" s="8">
        <f>HYPERLINK("https://firaresearch.com/share/document/f8dc6c7?chunkId=eqix-20251231-a42a95fc9095%3Aef9fea8d-3802-4b05-a517-83229663d1b5&amp;cite=EMEA Adjusted EBITDA 1561", 1561)</f>
        <v>1561</v>
      </c>
      <c r="C36" t="s">
        <v>10</v>
      </c>
      <c r="D36" t="s">
        <v>10</v>
      </c>
    </row>
    <row r="37" spans="1:4" x14ac:dyDescent="0.2">
      <c r="A37" t="s">
        <v>37</v>
      </c>
      <c r="B37" s="8">
        <f>HYPERLINK("https://firaresearch.com/share/document/f8dc6c7?chunkId=eqix-20251231-a42a95fc9095%3A393fcd56-f68d-498d-865e-96fd6dd3354f&amp;cite=EMEA capex 1027", 1027)</f>
        <v>1027</v>
      </c>
      <c r="C37" t="s">
        <v>10</v>
      </c>
      <c r="D37" t="s">
        <v>10</v>
      </c>
    </row>
    <row r="38" spans="1:4" x14ac:dyDescent="0.2">
      <c r="A38" t="s">
        <v>38</v>
      </c>
      <c r="B38" s="9">
        <f>B10/B8</f>
        <v>0.33958988824997288</v>
      </c>
      <c r="C38" t="s">
        <v>10</v>
      </c>
      <c r="D38" t="s">
        <v>39</v>
      </c>
    </row>
    <row r="40" spans="1:4" x14ac:dyDescent="0.2">
      <c r="A40" s="6" t="s">
        <v>40</v>
      </c>
      <c r="B40" s="7"/>
      <c r="C40" s="7"/>
      <c r="D40" s="7"/>
    </row>
    <row r="41" spans="1:4" ht="119" x14ac:dyDescent="0.2">
      <c r="A41" s="15" t="s">
        <v>41</v>
      </c>
      <c r="B41" s="15" t="s">
        <v>42</v>
      </c>
      <c r="C41" s="15" t="s">
        <v>43</v>
      </c>
      <c r="D41" s="15" t="s">
        <v>44</v>
      </c>
    </row>
    <row r="42" spans="1:4" ht="68" x14ac:dyDescent="0.2">
      <c r="A42" s="15" t="s">
        <v>45</v>
      </c>
      <c r="B42" s="15" t="s">
        <v>46</v>
      </c>
      <c r="C42" s="15" t="s">
        <v>47</v>
      </c>
      <c r="D42" s="15" t="s">
        <v>48</v>
      </c>
    </row>
    <row r="43" spans="1:4" ht="68" x14ac:dyDescent="0.2">
      <c r="A43" s="15" t="s">
        <v>49</v>
      </c>
      <c r="B43" s="15" t="s">
        <v>50</v>
      </c>
      <c r="C43" s="15" t="s">
        <v>51</v>
      </c>
      <c r="D43" s="15" t="s">
        <v>52</v>
      </c>
    </row>
  </sheetData>
  <mergeCells count="2">
    <mergeCell ref="A1:D1"/>
    <mergeCell ref="A2:D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Tkachenko</dc:creator>
  <cp:lastModifiedBy>Alex Tkachenko</cp:lastModifiedBy>
  <dcterms:created xsi:type="dcterms:W3CDTF">2026-04-28T12:38:29Z</dcterms:created>
  <dcterms:modified xsi:type="dcterms:W3CDTF">2026-04-28T13:49:38Z</dcterms:modified>
</cp:coreProperties>
</file>